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Monthly Reports/"/>
    </mc:Choice>
  </mc:AlternateContent>
  <xr:revisionPtr revIDLastSave="227" documentId="8_{EEBEB17D-3B26-47A2-813F-4F73C37DC0AF}" xr6:coauthVersionLast="47" xr6:coauthVersionMax="47" xr10:uidLastSave="{EBFC2DF2-1A3F-4F17-881B-71E36485B40B}"/>
  <bookViews>
    <workbookView xWindow="28680" yWindow="-120" windowWidth="29040" windowHeight="15720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I11" i="1"/>
  <c r="D9" i="1"/>
  <c r="O8" i="1"/>
  <c r="L8" i="1"/>
  <c r="I8" i="1"/>
  <c r="S12" i="1"/>
  <c r="O12" i="1"/>
  <c r="S3" i="1"/>
  <c r="Q5" i="1"/>
  <c r="Q2" i="1"/>
  <c r="V2" i="1"/>
  <c r="G12" i="1"/>
  <c r="F12" i="1"/>
  <c r="E12" i="1"/>
  <c r="O6" i="1"/>
  <c r="I6" i="1"/>
  <c r="E6" i="1"/>
  <c r="L7" i="1"/>
  <c r="I7" i="1"/>
  <c r="S10" i="1" l="1"/>
  <c r="X6" i="1" l="1"/>
  <c r="X3" i="1"/>
  <c r="S9" i="1"/>
  <c r="E9" i="1"/>
  <c r="S2" i="1" l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H12" i="1"/>
  <c r="J12" i="1"/>
  <c r="D12" i="1"/>
  <c r="C11" i="1"/>
  <c r="Z2" i="1"/>
  <c r="V3" i="1"/>
  <c r="Q3" i="1"/>
  <c r="Q4" i="1"/>
  <c r="Q10" i="1"/>
  <c r="C5" i="1"/>
  <c r="C3" i="1" l="1"/>
  <c r="C4" i="1"/>
  <c r="C6" i="1"/>
  <c r="C7" i="1"/>
  <c r="C8" i="1"/>
  <c r="C9" i="1"/>
  <c r="C10" i="1"/>
  <c r="Q8" i="1"/>
  <c r="C12" i="1" l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  <author>tc={B69A4487-211E-4C9F-82AC-404BAB021E71}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  <comment ref="B9" authorId="4" shapeId="0" xr:uid="{B69A4487-211E-4C9F-82AC-404BAB021E71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amended 3/11/25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<sst xmlns="http://schemas.openxmlformats.org/spreadsheetml/2006/main" count="52" uniqueCount="39">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</sst>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  <threadedComment ref="B9" dT="2025-03-11T18:29:25.63" personId="{73D40049-5642-4B29-8DCB-76AF88983CC5}" id="{B69A4487-211E-4C9F-82AC-404BAB021E71}">
    <text>District amended 3/11/25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2" sqref="H12"/>
    </sheetView>
  </sheetViews>
  <sheetFormatPr defaultRowHeight="15" x14ac:dyDescent="0.25"/>
  <cols>
    <col min="1" max="1" width="27.42578125" bestFit="1" customWidth="1"/>
    <col min="2" max="2" width="14.42578125" bestFit="1" customWidth="1"/>
    <col min="3" max="3" width="14.7109375" bestFit="1" customWidth="1"/>
    <col min="4" max="4" width="13.85546875" bestFit="1" customWidth="1"/>
    <col min="5" max="6" width="13.140625" customWidth="1"/>
    <col min="7" max="7" width="18.42578125" customWidth="1"/>
    <col min="8" max="8" width="19.85546875" customWidth="1"/>
    <col min="9" max="14" width="15.7109375" customWidth="1"/>
    <col min="15" max="17" width="13.140625" customWidth="1"/>
    <col min="18" max="22" width="14.7109375" customWidth="1"/>
    <col min="23" max="23" width="13.85546875" bestFit="1" customWidth="1"/>
    <col min="24" max="24" width="17.5703125" bestFit="1" customWidth="1"/>
    <col min="25" max="25" width="14.7109375" customWidth="1"/>
    <col min="26" max="26" width="16.140625" bestFit="1" customWidth="1"/>
    <col min="27" max="27" width="13.5703125" customWidth="1"/>
    <col min="28" max="28" width="14.28515625" style="38" bestFit="1" customWidth="1"/>
    <col min="32" max="32" width="16.7109375" customWidth="1"/>
    <col min="34" max="34" width="8.85546875" customWidth="1"/>
  </cols>
  <sheetData>
    <row r="1" spans="1:32" ht="90" x14ac:dyDescent="0.25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25">
      <c r="A2" s="58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/>
      <c r="O2" s="2">
        <f>1118180.32+1710664.39+417912.52</f>
        <v>3246757.23</v>
      </c>
      <c r="P2" s="21"/>
      <c r="Q2" s="6">
        <f>D2-E2-F2-G2-H2-I2-J2-L2-M2-O2-P2</f>
        <v>-4.6566128730773926E-10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25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69370.98+90428.33+362108.52+19166+295500.1</f>
        <v>836573.93</v>
      </c>
      <c r="T3" s="21"/>
      <c r="U3" s="29"/>
      <c r="V3" s="6">
        <f>R3-S3-T3</f>
        <v>57253.169999999925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25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25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25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2645.3+1279.67+3961.31+9186.5+20000+10871.6+6235.08+6423.11+6453.28+16267.76+922.11+34960</f>
        <v>119205.72</v>
      </c>
      <c r="F6" s="18"/>
      <c r="G6" s="15">
        <v>600000</v>
      </c>
      <c r="H6" s="18"/>
      <c r="I6" s="2">
        <f>8150.01+8165.14+8159.9+16350.9+16318.58+32531.28</f>
        <v>89675.81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102692.55+23259.81+14818.77+56124.5+15136.64+30308.21+30469.12+59838.81</f>
        <v>332648.41000000003</v>
      </c>
      <c r="P6" s="21"/>
      <c r="Q6" s="6">
        <f t="shared" si="1"/>
        <v>47089.780000000086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25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25">
      <c r="A8" s="58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177157.07+32493.77+36896.55+94259.69+50847.52+41659.11</f>
        <v>433313.71</v>
      </c>
      <c r="J8" s="27"/>
      <c r="K8" s="31"/>
      <c r="L8" s="11">
        <f>13174.4+161854.64+93077.87+36743.81+63416.49+122912.29</f>
        <v>491179.5</v>
      </c>
      <c r="M8" s="27"/>
      <c r="N8" s="31"/>
      <c r="O8" s="11">
        <f>1656440.02+317340.76+568126.72+1013321.11+885430.97+1101265.01</f>
        <v>5541924.5899999999</v>
      </c>
      <c r="P8" s="22"/>
      <c r="Q8" s="6">
        <f t="shared" si="1"/>
        <v>0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25">
      <c r="A9" s="35" t="s">
        <v>23</v>
      </c>
      <c r="B9" s="1">
        <v>44672</v>
      </c>
      <c r="C9" s="6">
        <f t="shared" si="0"/>
        <v>78000</v>
      </c>
      <c r="D9" s="15">
        <f>58886.93+13803.88</f>
        <v>72690.81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15760.849999999999</v>
      </c>
      <c r="R9" s="7">
        <v>5309.19</v>
      </c>
      <c r="S9" s="2">
        <f>3516.5+1792.69</f>
        <v>5309.1900000000005</v>
      </c>
      <c r="T9" s="22"/>
      <c r="U9" s="30"/>
      <c r="V9" s="6">
        <f t="shared" si="3"/>
        <v>-9.0949470177292824E-13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25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25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24414.76+68298.77+64342.31+56623.27+63855.58+60408.92+56501.54+62233.03+56674.4+70326.26+59056.37+126872.7+32683.93+64867.97+70062.67+64125.01+63738.6+62196.51+65645.28</f>
        <v>1192927.8800000001</v>
      </c>
      <c r="J11" s="26">
        <v>60964.38</v>
      </c>
      <c r="K11" s="1">
        <v>45758</v>
      </c>
      <c r="L11" s="2"/>
      <c r="M11" s="26"/>
      <c r="N11" s="1"/>
      <c r="O11" s="2"/>
      <c r="P11" s="26"/>
      <c r="Q11" s="6">
        <f t="shared" si="1"/>
        <v>20407.739999999882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.75" thickBot="1" x14ac:dyDescent="0.3">
      <c r="A12" s="48"/>
      <c r="B12" s="49" t="s">
        <v>6</v>
      </c>
      <c r="C12" s="46">
        <f>SUM(C2:C11)</f>
        <v>30000000.000000004</v>
      </c>
      <c r="D12" s="52">
        <f>SUM(D2:D11)</f>
        <v>16327918.210000001</v>
      </c>
      <c r="E12" s="50">
        <f>SUM(E2:E11)</f>
        <v>2144514.04</v>
      </c>
      <c r="F12" s="51">
        <f>SUM(F2:F11)</f>
        <v>0</v>
      </c>
      <c r="G12" s="50">
        <f>SUM(G2:G11)</f>
        <v>1793034.89</v>
      </c>
      <c r="H12" s="51">
        <f t="shared" ref="H12:J12" si="4">SUM(H2:H11)</f>
        <v>0</v>
      </c>
      <c r="I12" s="50">
        <f t="shared" si="4"/>
        <v>2443553.21</v>
      </c>
      <c r="J12" s="51">
        <f t="shared" si="4"/>
        <v>60964.38</v>
      </c>
      <c r="K12" s="50"/>
      <c r="L12" s="50">
        <f>SUM(L2:L11)</f>
        <v>553294.59000000008</v>
      </c>
      <c r="M12" s="51">
        <f>SUM(M2:M11)</f>
        <v>0</v>
      </c>
      <c r="N12" s="50"/>
      <c r="O12" s="50">
        <f>SUM(O2:O11)</f>
        <v>9144298.7300000004</v>
      </c>
      <c r="P12" s="51">
        <f t="shared" ref="P12" si="5">SUM(P2:P11)</f>
        <v>0</v>
      </c>
      <c r="Q12" s="50">
        <f>SUM(Q2:Q11)</f>
        <v>188258.3699999995</v>
      </c>
      <c r="R12" s="50">
        <f>SUM(R2:R11)</f>
        <v>2224870.79</v>
      </c>
      <c r="S12" s="50">
        <f t="shared" ref="S12:T12" si="6">SUM(S2:S11)</f>
        <v>1928421.18</v>
      </c>
      <c r="T12" s="51">
        <f t="shared" si="6"/>
        <v>0</v>
      </c>
      <c r="U12" s="50"/>
      <c r="V12" s="46">
        <f>SUM(V2:V11)</f>
        <v>296449.60999999993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25">
      <c r="D13" s="57"/>
    </row>
    <row r="14" spans="1:32" x14ac:dyDescent="0.25">
      <c r="C14" s="42"/>
    </row>
    <row r="15" spans="1:32" x14ac:dyDescent="0.25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2025-05-06T13:13:57Z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